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RCHIVOS CARINA 17-02-2015\Infra28_08_14\MIRIAN VELILLA\FONACIDE NUEVO\"/>
    </mc:Choice>
  </mc:AlternateContent>
  <bookViews>
    <workbookView xWindow="240" yWindow="2685" windowWidth="23580" windowHeight="7305" activeTab="1"/>
  </bookViews>
  <sheets>
    <sheet name="RESUMEN POR DEP. (2)" sheetId="2" r:id="rId1"/>
    <sheet name="RESUMEN POR DEP." sheetId="1" r:id="rId2"/>
  </sheets>
  <definedNames>
    <definedName name="_xlnm._FilterDatabase" localSheetId="1" hidden="1">'RESUMEN POR DEP.'!$D$7:$I$26</definedName>
    <definedName name="_xlnm._FilterDatabase" localSheetId="0" hidden="1">'RESUMEN POR DEP. (2)'!$E$4:$J$23</definedName>
    <definedName name="_xlnm.Print_Titles" localSheetId="1">'RESUMEN POR DEP.'!$1:$7</definedName>
    <definedName name="_xlnm.Print_Titles" localSheetId="0">'RESUMEN POR DEP. (2)'!$1:$4</definedName>
  </definedNames>
  <calcPr calcId="152511"/>
</workbook>
</file>

<file path=xl/calcChain.xml><?xml version="1.0" encoding="utf-8"?>
<calcChain xmlns="http://schemas.openxmlformats.org/spreadsheetml/2006/main">
  <c r="E19" i="1" l="1"/>
  <c r="D9" i="1"/>
  <c r="D16" i="1"/>
  <c r="D19" i="1"/>
  <c r="G15" i="1"/>
  <c r="D15" i="1"/>
  <c r="D14" i="1"/>
  <c r="G13" i="1"/>
  <c r="G19" i="1"/>
  <c r="D11" i="1" l="1"/>
  <c r="D10" i="1"/>
  <c r="D8" i="1"/>
  <c r="D18" i="1"/>
  <c r="D21" i="1"/>
  <c r="D13" i="1"/>
  <c r="D12" i="1"/>
  <c r="D20" i="1"/>
  <c r="D17" i="1"/>
  <c r="D22" i="1" l="1"/>
  <c r="G8" i="1"/>
  <c r="G21" i="1"/>
  <c r="G11" i="1" l="1"/>
  <c r="G18" i="1" l="1"/>
  <c r="G16" i="1" l="1"/>
  <c r="G10" i="1" l="1"/>
  <c r="G20" i="1" l="1"/>
  <c r="H10" i="1" l="1"/>
  <c r="E12" i="1" l="1"/>
  <c r="E11" i="1" l="1"/>
  <c r="E22" i="2" l="1"/>
  <c r="K22" i="2" s="1"/>
  <c r="E21" i="2"/>
  <c r="K21" i="2" s="1"/>
  <c r="E20" i="2"/>
  <c r="K20" i="2" s="1"/>
  <c r="E19" i="2"/>
  <c r="K19" i="2" s="1"/>
  <c r="E18" i="2"/>
  <c r="K18" i="2" s="1"/>
  <c r="E17" i="2"/>
  <c r="K17" i="2" s="1"/>
  <c r="E16" i="2"/>
  <c r="K16" i="2" s="1"/>
  <c r="E15" i="2"/>
  <c r="K15" i="2" s="1"/>
  <c r="E14" i="2"/>
  <c r="K14" i="2" s="1"/>
  <c r="E13" i="2"/>
  <c r="K13" i="2" s="1"/>
  <c r="E11" i="2"/>
  <c r="K11" i="2" s="1"/>
  <c r="E10" i="2"/>
  <c r="K10" i="2" s="1"/>
  <c r="E9" i="2"/>
  <c r="K9" i="2" s="1"/>
  <c r="E8" i="2"/>
  <c r="K8" i="2" s="1"/>
  <c r="E7" i="2"/>
  <c r="K7" i="2" s="1"/>
  <c r="E6" i="2"/>
  <c r="K6" i="2" s="1"/>
  <c r="E5" i="2"/>
  <c r="I23" i="2"/>
  <c r="H23" i="2"/>
  <c r="F23" i="2"/>
  <c r="J23" i="2"/>
  <c r="G23" i="2"/>
  <c r="K5" i="2" l="1"/>
  <c r="D26" i="1" l="1"/>
  <c r="J25" i="1" l="1"/>
  <c r="I25" i="1"/>
  <c r="F25" i="1"/>
  <c r="J24" i="1"/>
  <c r="I24" i="1"/>
  <c r="F24" i="1"/>
  <c r="J23" i="1"/>
  <c r="I23" i="1"/>
  <c r="F23" i="1"/>
  <c r="J22" i="1"/>
  <c r="I22" i="1"/>
  <c r="F22" i="1"/>
  <c r="J21" i="1"/>
  <c r="I21" i="1"/>
  <c r="F21" i="1"/>
  <c r="J20" i="1"/>
  <c r="I20" i="1"/>
  <c r="F20" i="1"/>
  <c r="J19" i="1"/>
  <c r="I19" i="1"/>
  <c r="F19" i="1"/>
  <c r="I18" i="1"/>
  <c r="F18" i="1"/>
  <c r="J18" i="1"/>
  <c r="J17" i="1"/>
  <c r="I17" i="1"/>
  <c r="F17" i="1"/>
  <c r="I16" i="1"/>
  <c r="F16" i="1"/>
  <c r="J16" i="1"/>
  <c r="I15" i="1"/>
  <c r="E12" i="2"/>
  <c r="F15" i="1"/>
  <c r="J14" i="1"/>
  <c r="I14" i="1"/>
  <c r="F14" i="1"/>
  <c r="J13" i="1"/>
  <c r="I13" i="1"/>
  <c r="F13" i="1"/>
  <c r="J12" i="1"/>
  <c r="I12" i="1"/>
  <c r="F12" i="1"/>
  <c r="I11" i="1"/>
  <c r="F11" i="1"/>
  <c r="J11" i="1"/>
  <c r="J10" i="1"/>
  <c r="I10" i="1"/>
  <c r="F10" i="1"/>
  <c r="J9" i="1"/>
  <c r="I9" i="1"/>
  <c r="F9" i="1"/>
  <c r="J8" i="1"/>
  <c r="I8" i="1"/>
  <c r="F8" i="1"/>
  <c r="F26" i="1" s="1"/>
  <c r="H26" i="1"/>
  <c r="E26" i="1"/>
  <c r="G26" i="1"/>
  <c r="G29" i="1" s="1"/>
  <c r="I26" i="1"/>
  <c r="K12" i="2" l="1"/>
  <c r="K23" i="2" s="1"/>
  <c r="E23" i="2"/>
  <c r="F29" i="1"/>
  <c r="G30" i="1"/>
  <c r="G31" i="1" s="1"/>
  <c r="J30" i="1" s="1"/>
  <c r="J15" i="1"/>
  <c r="J26" i="1" s="1"/>
  <c r="F31" i="1"/>
  <c r="F30" i="1"/>
  <c r="J29" i="1" l="1"/>
  <c r="J31" i="1" s="1"/>
</calcChain>
</file>

<file path=xl/sharedStrings.xml><?xml version="1.0" encoding="utf-8"?>
<sst xmlns="http://schemas.openxmlformats.org/spreadsheetml/2006/main" count="75" uniqueCount="43">
  <si>
    <t>DIRECCIÓN GENERAL DE ADMINISTRACIÓN Y FINANZAS</t>
  </si>
  <si>
    <t>DIRECCIÓN DE INFRAESTRUCTURA</t>
  </si>
  <si>
    <t>RESUMEN POR DEPARTAMENTO</t>
  </si>
  <si>
    <t>Ítem</t>
  </si>
  <si>
    <t>Departamento</t>
  </si>
  <si>
    <t>OBRAS POR MUNICIPALIDAD</t>
  </si>
  <si>
    <t>OBRAS POR GOBERNACIÓN</t>
  </si>
  <si>
    <t>TOTALES</t>
  </si>
  <si>
    <t>Obras y Equipamientos Autorizadas por D.I.</t>
  </si>
  <si>
    <t>Obras y Equipamientos Ejecutadas Sin Autrorización (*)</t>
  </si>
  <si>
    <t>Solicitudes Pendientes de Autorización</t>
  </si>
  <si>
    <t>CONCEPCIÓN</t>
  </si>
  <si>
    <t>SAN PEDRO</t>
  </si>
  <si>
    <t>CORDILLERA</t>
  </si>
  <si>
    <t>GUAIRÁ</t>
  </si>
  <si>
    <t>CAAGUAZÚ</t>
  </si>
  <si>
    <t>CAAZAPÁ</t>
  </si>
  <si>
    <t>ITAPUA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</si>
  <si>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</si>
  <si>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</si>
  <si>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</si>
  <si>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</si>
  <si>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</si>
  <si>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</si>
  <si>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</si>
  <si>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</si>
  <si>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</si>
  <si>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</si>
  <si>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CAPITAL</t>
  </si>
  <si>
    <t>TOTAL GENERAL</t>
  </si>
  <si>
    <t>RESUMEN</t>
  </si>
  <si>
    <r>
      <t xml:space="preserve">Obras y Equipamientos  </t>
    </r>
    <r>
      <rPr>
        <b/>
        <sz val="12"/>
        <color indexed="8"/>
        <rFont val="Calibri"/>
        <family val="2"/>
      </rPr>
      <t xml:space="preserve">Autorizadas </t>
    </r>
    <r>
      <rPr>
        <b/>
        <sz val="8"/>
        <color indexed="8"/>
        <rFont val="Calibri"/>
        <family val="2"/>
      </rPr>
      <t>(MUN. Y GOB.)</t>
    </r>
  </si>
  <si>
    <t>Instituciones</t>
  </si>
  <si>
    <r>
      <t xml:space="preserve">Obras y Equipamientos </t>
    </r>
    <r>
      <rPr>
        <b/>
        <sz val="12"/>
        <color indexed="8"/>
        <rFont val="Calibri"/>
        <family val="2"/>
      </rPr>
      <t xml:space="preserve">Ejecutadas Sin Autrorización </t>
    </r>
    <r>
      <rPr>
        <b/>
        <sz val="9"/>
        <color indexed="8"/>
        <rFont val="Calibri"/>
        <family val="2"/>
      </rPr>
      <t>(MUN. Y GOB.)</t>
    </r>
  </si>
  <si>
    <r>
      <t xml:space="preserve">* </t>
    </r>
    <r>
      <rPr>
        <sz val="12"/>
        <color indexed="8"/>
        <rFont val="Calibri"/>
        <family val="2"/>
      </rPr>
      <t>No se ajustaron a lo establecido en la Resolución Ministerial N° 7050 y al Decreto 10.504 (Art. 37)</t>
    </r>
  </si>
  <si>
    <r>
      <rPr>
        <b/>
        <sz val="11"/>
        <color indexed="8"/>
        <rFont val="Calibri"/>
        <family val="2"/>
      </rPr>
      <t>Resolución N° 7050</t>
    </r>
    <r>
      <rPr>
        <sz val="11"/>
        <color theme="1"/>
        <rFont val="Calibri"/>
        <family val="2"/>
        <scheme val="minor"/>
      </rPr>
      <t xml:space="preserve"> "Por la cual se establece la obligatoriedad del anális previo, autorización y verficación ejecutiva por parte de la Dirección de Infraestructura, de todo proyecto arquitectónico a implementarse en instituciones educativas dependientes de esta cartera de estado"</t>
    </r>
  </si>
  <si>
    <r>
      <rPr>
        <b/>
        <sz val="11"/>
        <color indexed="8"/>
        <rFont val="Calibri"/>
        <family val="2"/>
      </rPr>
      <t>Decreto  N° 10.504. Art. 34</t>
    </r>
    <r>
      <rPr>
        <sz val="11"/>
        <color theme="1"/>
        <rFont val="Calibri"/>
        <family val="2"/>
        <scheme val="minor"/>
      </rPr>
      <t xml:space="preserve"> "Los Proyectos de Infraestructura y equipamientos establecidos en el Art. 4 de la Ley 4758/2012, serán identificados y priorizados a través de la metodología de la microplanificación de la oferta educativa implementada por el MEC, que considera entre otras cosas, las características demográficas, la disponibilidad y la situación de la infraestructura educativa a nivel local. Los Proyectos de Infraestructura y equipamientos deberán enmanarse dentro de las normativas vigentes, estándares de calidad de materiales, de mano de obra, planos tipos, especificaciones técnicas, establecidad y aplicadas por el MEC, así como de su aprobación y fiscalización por parte de la misma entidad"</t>
    </r>
  </si>
  <si>
    <t>CANT. INST</t>
  </si>
  <si>
    <t>VERIFICADAS</t>
  </si>
  <si>
    <t>OBRAS AUTORIZADAS</t>
  </si>
  <si>
    <t>SIN VERIFICACIÓN</t>
  </si>
  <si>
    <t>VERIFICACIÓN DE OBRAS</t>
  </si>
  <si>
    <t>OBRAS POR FONACIDE AL 30/06/2015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</si>
</sst>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  <numFmt numFmtId="167" formatCode="_-* #,##0_-;\-* #,##0_-;_-* &quot;-&quot;??_-;_-@_-"/>
    <numFmt numFmtId="168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1" tint="0.14999847407452621"/>
      </left>
      <right style="hair">
        <color theme="1" tint="0.14999847407452621"/>
      </right>
      <top style="hair">
        <color theme="1" tint="0.14999847407452621"/>
      </top>
      <bottom/>
      <diagonal/>
    </border>
    <border>
      <left style="hair">
        <color theme="1" tint="0.14999847407452621"/>
      </left>
      <right style="hair">
        <color theme="1" tint="0.14999847407452621"/>
      </right>
      <top style="hair">
        <color theme="1" tint="0.14999847407452621"/>
      </top>
      <bottom style="hair">
        <color theme="1" tint="0.14999847407452621"/>
      </bottom>
      <diagonal/>
    </border>
    <border>
      <left style="hair">
        <color theme="1" tint="0.14999847407452621"/>
      </left>
      <right style="hair">
        <color theme="1" tint="0.14996795556505021"/>
      </right>
      <top style="hair">
        <color theme="1" tint="0.14999847407452621"/>
      </top>
      <bottom/>
      <diagonal/>
    </border>
    <border>
      <left style="hair">
        <color theme="1" tint="0.14999847407452621"/>
      </left>
      <right style="hair">
        <color theme="1" tint="0.14999847407452621"/>
      </right>
      <top/>
      <bottom style="hair">
        <color theme="1" tint="0.14999847407452621"/>
      </bottom>
      <diagonal/>
    </border>
    <border>
      <left style="hair">
        <color theme="1" tint="0.14999847407452621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9847407452621"/>
      </left>
      <right style="hair">
        <color theme="1" tint="0.14999847407452621"/>
      </right>
      <top/>
      <bottom/>
      <diagonal/>
    </border>
    <border>
      <left style="hair">
        <color theme="1" tint="0.14999847407452621"/>
      </left>
      <right style="hair">
        <color theme="1" tint="0.149998474074526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9847407452621"/>
      </right>
      <top style="hair">
        <color theme="1" tint="0.14996795556505021"/>
      </top>
      <bottom style="hair">
        <color theme="1" tint="0.14993743705557422"/>
      </bottom>
      <diagonal/>
    </border>
    <border>
      <left style="hair">
        <color theme="1" tint="0.14999847407452621"/>
      </left>
      <right style="hair">
        <color theme="1" tint="0.14999847407452621"/>
      </right>
      <top style="hair">
        <color theme="1" tint="0.14996795556505021"/>
      </top>
      <bottom style="hair">
        <color theme="1" tint="0.14993743705557422"/>
      </bottom>
      <diagonal/>
    </border>
    <border>
      <left style="hair">
        <color theme="1" tint="0.14996795556505021"/>
      </left>
      <right style="hair">
        <color theme="1" tint="0.14999847407452621"/>
      </right>
      <top style="hair">
        <color theme="1" tint="0.14993743705557422"/>
      </top>
      <bottom style="hair">
        <color theme="1" tint="0.14993743705557422"/>
      </bottom>
      <diagonal/>
    </border>
    <border>
      <left style="hair">
        <color theme="1" tint="0.14996795556505021"/>
      </left>
      <right style="hair">
        <color theme="1" tint="0.14999847407452621"/>
      </right>
      <top style="hair">
        <color theme="1" tint="0.14993743705557422"/>
      </top>
      <bottom/>
      <diagonal/>
    </border>
    <border>
      <left style="hair">
        <color theme="1" tint="0.14996795556505021"/>
      </left>
      <right style="hair">
        <color theme="1" tint="0.14999847407452621"/>
      </right>
      <top style="hair">
        <color theme="1" tint="0.14993743705557422"/>
      </top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98474074526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9847407452621"/>
      </left>
      <right/>
      <top style="hair">
        <color theme="1" tint="0.14996795556505021"/>
      </top>
      <bottom style="hair">
        <color theme="1" tint="0.14999847407452621"/>
      </bottom>
      <diagonal/>
    </border>
    <border>
      <left/>
      <right/>
      <top style="hair">
        <color theme="1" tint="0.14996795556505021"/>
      </top>
      <bottom style="hair">
        <color theme="1" tint="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55">
    <xf numFmtId="0" fontId="0" fillId="0" borderId="0" xfId="0"/>
    <xf numFmtId="0" fontId="0" fillId="0" borderId="0" xfId="0" applyFill="1"/>
    <xf numFmtId="0" fontId="6" fillId="3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6" fontId="7" fillId="0" borderId="7" xfId="2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167" fontId="1" fillId="0" borderId="19" xfId="1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7" fontId="2" fillId="0" borderId="19" xfId="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9" fontId="2" fillId="0" borderId="18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2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9">
    <cellStyle name="Millares" xfId="1" builtinId="3"/>
    <cellStyle name="Millares 2" xfId="3"/>
    <cellStyle name="Millares 2 2" xfId="4"/>
    <cellStyle name="Millares 2 2 2" xfId="5"/>
    <cellStyle name="Millares 2 2 3" xfId="6"/>
    <cellStyle name="Millares 2 2 3 2" xfId="7"/>
    <cellStyle name="Millares 2 2 3 3" xfId="8"/>
    <cellStyle name="Millares 2 3" xfId="9"/>
    <cellStyle name="Millares 3" xfId="10"/>
    <cellStyle name="Millares 4" xfId="11"/>
    <cellStyle name="Millares 5" xfId="12"/>
    <cellStyle name="Millares 6" xfId="13"/>
    <cellStyle name="Millares 6 2" xfId="2"/>
    <cellStyle name="Millares 7" xfId="14"/>
    <cellStyle name="Normal" xfId="0" builtinId="0"/>
    <cellStyle name="Normal 2" xfId="15"/>
    <cellStyle name="Normal 3" xfId="16"/>
    <cellStyle name="Normal 3 2" xfId="17"/>
    <cellStyle name="Normal 3 3" xfId="18"/>
    <cellStyle name="Normal 4" xfId="19"/>
    <cellStyle name="Normal 4 2" xfId="20"/>
    <cellStyle name="Normal 4 2 2" xfId="21"/>
    <cellStyle name="Normal 4 2 2 2" xfId="22"/>
    <cellStyle name="Normal 4 3" xfId="23"/>
    <cellStyle name="Normal 4 4" xfId="24"/>
    <cellStyle name="Normal 5" xfId="25"/>
    <cellStyle name="Normal 5 2" xfId="26"/>
    <cellStyle name="Normal 5 2 2" xfId="27"/>
    <cellStyle name="Normal 5 2 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46989</xdr:rowOff>
    </xdr:from>
    <xdr:to>
      <xdr:col>3</xdr:col>
      <xdr:colOff>247650</xdr:colOff>
      <xdr:row>0</xdr:row>
      <xdr:rowOff>666750</xdr:rowOff>
    </xdr:to>
    <xdr:pic>
      <xdr:nvPicPr>
        <xdr:cNvPr id="2" name="1 Imagen" descr="C:\Users\Justicia Electoral\Desktop\Logos Bilingües\Ministerio de Educación y Cultur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331"/>
        <a:stretch>
          <a:fillRect/>
        </a:stretch>
      </xdr:blipFill>
      <xdr:spPr bwMode="auto">
        <a:xfrm>
          <a:off x="38100" y="46989"/>
          <a:ext cx="1733550" cy="6197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247650</xdr:colOff>
      <xdr:row>0</xdr:row>
      <xdr:rowOff>0</xdr:rowOff>
    </xdr:from>
    <xdr:to>
      <xdr:col>13</xdr:col>
      <xdr:colOff>455422</xdr:colOff>
      <xdr:row>0</xdr:row>
      <xdr:rowOff>723900</xdr:rowOff>
    </xdr:to>
    <xdr:pic>
      <xdr:nvPicPr>
        <xdr:cNvPr id="3" name="2 Imagen" descr="C:\Users\Justicia Electoral\Desktop\Logos Bilingües\marc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0"/>
          <a:ext cx="2169922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2</xdr:col>
      <xdr:colOff>466725</xdr:colOff>
      <xdr:row>0</xdr:row>
      <xdr:rowOff>723900</xdr:rowOff>
    </xdr:to>
    <xdr:pic>
      <xdr:nvPicPr>
        <xdr:cNvPr id="5" name="Imagen 3" descr="encabez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2" t="9319" r="63269" b="14951"/>
        <a:stretch>
          <a:fillRect/>
        </a:stretch>
      </xdr:blipFill>
      <xdr:spPr bwMode="auto">
        <a:xfrm>
          <a:off x="57150" y="95250"/>
          <a:ext cx="1228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923925</xdr:colOff>
      <xdr:row>0</xdr:row>
      <xdr:rowOff>104775</xdr:rowOff>
    </xdr:from>
    <xdr:to>
      <xdr:col>10</xdr:col>
      <xdr:colOff>466725</xdr:colOff>
      <xdr:row>0</xdr:row>
      <xdr:rowOff>657225</xdr:rowOff>
    </xdr:to>
    <xdr:pic>
      <xdr:nvPicPr>
        <xdr:cNvPr id="6" name="Imagen 3" descr="encabeza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09" t="23505" r="4288" b="29068"/>
        <a:stretch>
          <a:fillRect/>
        </a:stretch>
      </xdr:blipFill>
      <xdr:spPr bwMode="auto">
        <a:xfrm>
          <a:off x="6419850" y="104775"/>
          <a:ext cx="1295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561975</xdr:colOff>
      <xdr:row>0</xdr:row>
      <xdr:rowOff>152400</xdr:rowOff>
    </xdr:from>
    <xdr:to>
      <xdr:col>6</xdr:col>
      <xdr:colOff>28575</xdr:colOff>
      <xdr:row>0</xdr:row>
      <xdr:rowOff>733425</xdr:rowOff>
    </xdr:to>
    <xdr:pic>
      <xdr:nvPicPr>
        <xdr:cNvPr id="7" name="Imagen 3" descr="encabezad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427" t="18985" r="29431" b="29068"/>
        <a:stretch>
          <a:fillRect/>
        </a:stretch>
      </xdr:blipFill>
      <xdr:spPr bwMode="auto">
        <a:xfrm>
          <a:off x="3314700" y="152400"/>
          <a:ext cx="13049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N24"/>
  <sheetViews>
    <sheetView view="pageLayout" zoomScaleNormal="130" workbookViewId="0">
      <selection activeCell="K14" sqref="K14"/>
    </sheetView>
  </sheetViews>
  <sheetFormatPr baseColWidth="10" defaultColWidth="8.140625" defaultRowHeight="19.5" x14ac:dyDescent="0.3"/>
  <cols>
    <col min="1" max="1" width="9.85546875" customWidth="1"/>
    <col min="2" max="2" width="5" customWidth="1"/>
    <col min="3" max="3" width="6.42578125" style="16" customWidth="1"/>
    <col min="4" max="4" width="27" style="17" customWidth="1"/>
    <col min="5" max="5" width="12.85546875" style="17" customWidth="1"/>
    <col min="6" max="6" width="12.7109375" customWidth="1"/>
    <col min="7" max="7" width="10" hidden="1" customWidth="1"/>
    <col min="8" max="8" width="12.5703125" hidden="1" customWidth="1"/>
    <col min="9" max="9" width="13.28515625" hidden="1" customWidth="1"/>
    <col min="10" max="10" width="10" hidden="1" customWidth="1"/>
    <col min="11" max="11" width="11.140625" customWidth="1"/>
  </cols>
  <sheetData>
    <row r="1" spans="1:14" ht="60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4"/>
      <c r="N1" s="24"/>
    </row>
    <row r="2" spans="1:14" s="1" customFormat="1" ht="49.5" customHeight="1" x14ac:dyDescent="0.25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4" customHeight="1" x14ac:dyDescent="0.25">
      <c r="C3" s="29" t="s">
        <v>3</v>
      </c>
      <c r="D3" s="31" t="s">
        <v>4</v>
      </c>
      <c r="E3" s="33" t="s">
        <v>39</v>
      </c>
      <c r="F3" s="33"/>
      <c r="G3" s="33"/>
      <c r="H3" s="33" t="s">
        <v>6</v>
      </c>
      <c r="I3" s="33"/>
      <c r="J3" s="33"/>
      <c r="K3" s="34" t="s">
        <v>40</v>
      </c>
    </row>
    <row r="4" spans="1:14" ht="49.5" customHeight="1" x14ac:dyDescent="0.25">
      <c r="C4" s="30"/>
      <c r="D4" s="32"/>
      <c r="E4" s="2" t="s">
        <v>37</v>
      </c>
      <c r="F4" s="2" t="s">
        <v>38</v>
      </c>
      <c r="G4" s="2" t="s">
        <v>10</v>
      </c>
      <c r="H4" s="2" t="s">
        <v>8</v>
      </c>
      <c r="I4" s="2" t="s">
        <v>9</v>
      </c>
      <c r="J4" s="2" t="s">
        <v>10</v>
      </c>
      <c r="K4" s="35"/>
    </row>
    <row r="5" spans="1:14" ht="18.600000000000001" customHeight="1" x14ac:dyDescent="0.25">
      <c r="C5" s="3">
        <v>1</v>
      </c>
      <c r="D5" s="4" t="s">
        <v>11</v>
      </c>
      <c r="E5" s="3">
        <f>+'RESUMEN POR DEP.'!D8+'RESUMEN POR DEP.'!G8</f>
        <v>106</v>
      </c>
      <c r="F5" s="3">
        <v>27</v>
      </c>
      <c r="G5" s="3"/>
      <c r="H5" s="3"/>
      <c r="I5" s="3"/>
      <c r="J5" s="3"/>
      <c r="K5" s="3">
        <f>+E5-F5</f>
        <v>79</v>
      </c>
    </row>
    <row r="6" spans="1:14" ht="18.600000000000001" customHeight="1" x14ac:dyDescent="0.25">
      <c r="C6" s="3">
        <v>2</v>
      </c>
      <c r="D6" s="4" t="s">
        <v>12</v>
      </c>
      <c r="E6" s="3">
        <f>+'RESUMEN POR DEP.'!D9+'RESUMEN POR DEP.'!G9</f>
        <v>160</v>
      </c>
      <c r="F6" s="3">
        <v>67</v>
      </c>
      <c r="G6" s="3"/>
      <c r="H6" s="3"/>
      <c r="I6" s="3"/>
      <c r="J6" s="3"/>
      <c r="K6" s="3">
        <f t="shared" ref="K6:K22" si="0">+E6-F6</f>
        <v>93</v>
      </c>
    </row>
    <row r="7" spans="1:14" ht="18.600000000000001" customHeight="1" x14ac:dyDescent="0.25">
      <c r="C7" s="3">
        <v>3</v>
      </c>
      <c r="D7" s="4" t="s">
        <v>13</v>
      </c>
      <c r="E7" s="3">
        <f>+'RESUMEN POR DEP.'!D10+'RESUMEN POR DEP.'!G10</f>
        <v>285</v>
      </c>
      <c r="F7" s="3">
        <v>88</v>
      </c>
      <c r="G7" s="3"/>
      <c r="H7" s="3"/>
      <c r="I7" s="3"/>
      <c r="J7" s="3"/>
      <c r="K7" s="3">
        <f t="shared" si="0"/>
        <v>197</v>
      </c>
    </row>
    <row r="8" spans="1:14" ht="18.600000000000001" customHeight="1" x14ac:dyDescent="0.25">
      <c r="C8" s="3">
        <v>4</v>
      </c>
      <c r="D8" s="4" t="s">
        <v>14</v>
      </c>
      <c r="E8" s="3">
        <f>+'RESUMEN POR DEP.'!D11+'RESUMEN POR DEP.'!G11</f>
        <v>180</v>
      </c>
      <c r="F8" s="5">
        <v>40</v>
      </c>
      <c r="G8" s="5"/>
      <c r="H8" s="5"/>
      <c r="I8" s="5"/>
      <c r="J8" s="5"/>
      <c r="K8" s="3">
        <f t="shared" si="0"/>
        <v>140</v>
      </c>
    </row>
    <row r="9" spans="1:14" ht="18.600000000000001" customHeight="1" x14ac:dyDescent="0.25">
      <c r="C9" s="3">
        <v>5</v>
      </c>
      <c r="D9" s="4" t="s">
        <v>15</v>
      </c>
      <c r="E9" s="3">
        <f>+'RESUMEN POR DEP.'!D12+'RESUMEN POR DEP.'!G12</f>
        <v>393</v>
      </c>
      <c r="F9" s="6">
        <v>97</v>
      </c>
      <c r="G9" s="6"/>
      <c r="H9" s="6"/>
      <c r="I9" s="6"/>
      <c r="J9" s="6"/>
      <c r="K9" s="3">
        <f t="shared" si="0"/>
        <v>296</v>
      </c>
    </row>
    <row r="10" spans="1:14" ht="18.600000000000001" customHeight="1" x14ac:dyDescent="0.25">
      <c r="C10" s="3">
        <v>6</v>
      </c>
      <c r="D10" s="4" t="s">
        <v>16</v>
      </c>
      <c r="E10" s="3">
        <f>+'RESUMEN POR DEP.'!D13+'RESUMEN POR DEP.'!G13</f>
        <v>196</v>
      </c>
      <c r="F10" s="7">
        <v>49</v>
      </c>
      <c r="G10" s="7"/>
      <c r="H10" s="7"/>
      <c r="I10" s="7"/>
      <c r="J10" s="7"/>
      <c r="K10" s="3">
        <f t="shared" si="0"/>
        <v>147</v>
      </c>
    </row>
    <row r="11" spans="1:14" ht="18.600000000000001" customHeight="1" x14ac:dyDescent="0.25">
      <c r="C11" s="3">
        <v>7</v>
      </c>
      <c r="D11" s="4" t="s">
        <v>17</v>
      </c>
      <c r="E11" s="3">
        <f>+'RESUMEN POR DEP.'!D14+'RESUMEN POR DEP.'!G14</f>
        <v>618</v>
      </c>
      <c r="F11" s="9">
        <v>100</v>
      </c>
      <c r="G11" s="9"/>
      <c r="H11" s="9"/>
      <c r="I11" s="9"/>
      <c r="J11" s="9"/>
      <c r="K11" s="3">
        <f t="shared" si="0"/>
        <v>518</v>
      </c>
    </row>
    <row r="12" spans="1:14" ht="18.600000000000001" customHeight="1" x14ac:dyDescent="0.25">
      <c r="C12" s="3">
        <v>8</v>
      </c>
      <c r="D12" s="4" t="s">
        <v>18</v>
      </c>
      <c r="E12" s="3">
        <f>+'RESUMEN POR DEP.'!D15+'RESUMEN POR DEP.'!G15</f>
        <v>202</v>
      </c>
      <c r="F12" s="10">
        <v>49</v>
      </c>
      <c r="G12" s="10"/>
      <c r="H12" s="10"/>
      <c r="I12" s="10"/>
      <c r="J12" s="10"/>
      <c r="K12" s="3">
        <f t="shared" si="0"/>
        <v>153</v>
      </c>
    </row>
    <row r="13" spans="1:14" ht="18.600000000000001" customHeight="1" x14ac:dyDescent="0.25">
      <c r="C13" s="3">
        <v>9</v>
      </c>
      <c r="D13" s="4" t="s">
        <v>19</v>
      </c>
      <c r="E13" s="3">
        <f>+'RESUMEN POR DEP.'!D16+'RESUMEN POR DEP.'!G16</f>
        <v>196</v>
      </c>
      <c r="F13" s="10">
        <v>11</v>
      </c>
      <c r="G13" s="10"/>
      <c r="H13" s="10"/>
      <c r="I13" s="10"/>
      <c r="J13" s="10"/>
      <c r="K13" s="3">
        <f t="shared" si="0"/>
        <v>185</v>
      </c>
    </row>
    <row r="14" spans="1:14" ht="18.600000000000001" customHeight="1" x14ac:dyDescent="0.25">
      <c r="C14" s="3">
        <v>10</v>
      </c>
      <c r="D14" s="4" t="s">
        <v>20</v>
      </c>
      <c r="E14" s="3">
        <f>+'RESUMEN POR DEP.'!D17+'RESUMEN POR DEP.'!G17</f>
        <v>509</v>
      </c>
      <c r="F14" s="10">
        <v>145</v>
      </c>
      <c r="G14" s="10"/>
      <c r="H14" s="10"/>
      <c r="I14" s="10"/>
      <c r="J14" s="10"/>
      <c r="K14" s="3">
        <f t="shared" si="0"/>
        <v>364</v>
      </c>
    </row>
    <row r="15" spans="1:14" ht="18.600000000000001" customHeight="1" x14ac:dyDescent="0.25">
      <c r="C15" s="3">
        <v>11</v>
      </c>
      <c r="D15" s="4" t="s">
        <v>21</v>
      </c>
      <c r="E15" s="3">
        <f>+'RESUMEN POR DEP.'!D18+'RESUMEN POR DEP.'!G18</f>
        <v>495</v>
      </c>
      <c r="F15" s="10">
        <v>110</v>
      </c>
      <c r="G15" s="10"/>
      <c r="H15" s="10"/>
      <c r="I15" s="10"/>
      <c r="J15" s="10"/>
      <c r="K15" s="3">
        <f t="shared" si="0"/>
        <v>385</v>
      </c>
    </row>
    <row r="16" spans="1:14" ht="18.600000000000001" customHeight="1" x14ac:dyDescent="0.25">
      <c r="C16" s="3">
        <v>12</v>
      </c>
      <c r="D16" s="4" t="s">
        <v>22</v>
      </c>
      <c r="E16" s="3">
        <f>+'RESUMEN POR DEP.'!D19+'RESUMEN POR DEP.'!G19</f>
        <v>104</v>
      </c>
      <c r="F16" s="11">
        <v>44</v>
      </c>
      <c r="G16" s="11"/>
      <c r="H16" s="11"/>
      <c r="I16" s="11"/>
      <c r="J16" s="11"/>
      <c r="K16" s="3">
        <f t="shared" si="0"/>
        <v>60</v>
      </c>
    </row>
    <row r="17" spans="3:11" ht="18.600000000000001" customHeight="1" x14ac:dyDescent="0.25">
      <c r="C17" s="3">
        <v>13</v>
      </c>
      <c r="D17" s="4" t="s">
        <v>23</v>
      </c>
      <c r="E17" s="3">
        <f>+'RESUMEN POR DEP.'!D20+'RESUMEN POR DEP.'!G20</f>
        <v>93</v>
      </c>
      <c r="F17" s="12">
        <v>25</v>
      </c>
      <c r="G17" s="12"/>
      <c r="H17" s="12"/>
      <c r="I17" s="12"/>
      <c r="J17" s="12"/>
      <c r="K17" s="3">
        <f t="shared" si="0"/>
        <v>68</v>
      </c>
    </row>
    <row r="18" spans="3:11" ht="18.600000000000001" customHeight="1" x14ac:dyDescent="0.25">
      <c r="C18" s="3">
        <v>14</v>
      </c>
      <c r="D18" s="4" t="s">
        <v>24</v>
      </c>
      <c r="E18" s="3">
        <f>+'RESUMEN POR DEP.'!D21+'RESUMEN POR DEP.'!G21</f>
        <v>149</v>
      </c>
      <c r="F18" s="3">
        <v>16</v>
      </c>
      <c r="G18" s="3"/>
      <c r="H18" s="3"/>
      <c r="I18" s="3"/>
      <c r="J18" s="3"/>
      <c r="K18" s="3">
        <f t="shared" si="0"/>
        <v>133</v>
      </c>
    </row>
    <row r="19" spans="3:11" ht="18.600000000000001" customHeight="1" x14ac:dyDescent="0.25">
      <c r="C19" s="3">
        <v>15</v>
      </c>
      <c r="D19" s="4" t="s">
        <v>25</v>
      </c>
      <c r="E19" s="3">
        <f>+'RESUMEN POR DEP.'!D22+'RESUMEN POR DEP.'!G22</f>
        <v>93</v>
      </c>
      <c r="F19" s="3">
        <v>23</v>
      </c>
      <c r="G19" s="3"/>
      <c r="H19" s="3"/>
      <c r="I19" s="3"/>
      <c r="J19" s="3"/>
      <c r="K19" s="3">
        <f t="shared" si="0"/>
        <v>70</v>
      </c>
    </row>
    <row r="20" spans="3:11" ht="18.600000000000001" customHeight="1" x14ac:dyDescent="0.25">
      <c r="C20" s="3">
        <v>16</v>
      </c>
      <c r="D20" s="4" t="s">
        <v>26</v>
      </c>
      <c r="E20" s="3">
        <f>+'RESUMEN POR DEP.'!D23+'RESUMEN POR DEP.'!G23</f>
        <v>38</v>
      </c>
      <c r="F20" s="5">
        <v>9</v>
      </c>
      <c r="G20" s="5"/>
      <c r="H20" s="5"/>
      <c r="I20" s="5"/>
      <c r="J20" s="5"/>
      <c r="K20" s="3">
        <f t="shared" si="0"/>
        <v>29</v>
      </c>
    </row>
    <row r="21" spans="3:11" ht="18.600000000000001" customHeight="1" x14ac:dyDescent="0.25">
      <c r="C21" s="3">
        <v>17</v>
      </c>
      <c r="D21" s="4" t="s">
        <v>27</v>
      </c>
      <c r="E21" s="3">
        <f>+'RESUMEN POR DEP.'!D24+'RESUMEN POR DEP.'!G24</f>
        <v>16</v>
      </c>
      <c r="F21" s="13">
        <v>5</v>
      </c>
      <c r="G21" s="13"/>
      <c r="H21" s="13"/>
      <c r="I21" s="13"/>
      <c r="J21" s="13"/>
      <c r="K21" s="3">
        <f t="shared" si="0"/>
        <v>11</v>
      </c>
    </row>
    <row r="22" spans="3:11" ht="18.600000000000001" customHeight="1" x14ac:dyDescent="0.25">
      <c r="C22" s="3">
        <v>18</v>
      </c>
      <c r="D22" s="4" t="s">
        <v>28</v>
      </c>
      <c r="E22" s="3">
        <f>+'RESUMEN POR DEP.'!D25+'RESUMEN POR DEP.'!G25</f>
        <v>17</v>
      </c>
      <c r="F22" s="14"/>
      <c r="G22" s="14"/>
      <c r="H22" s="14"/>
      <c r="I22" s="14"/>
      <c r="J22" s="14"/>
      <c r="K22" s="3">
        <f t="shared" si="0"/>
        <v>17</v>
      </c>
    </row>
    <row r="23" spans="3:11" ht="18.600000000000001" customHeight="1" x14ac:dyDescent="0.25">
      <c r="C23" s="26" t="s">
        <v>29</v>
      </c>
      <c r="D23" s="27"/>
      <c r="E23" s="15">
        <f>SUM(E5:E22)</f>
        <v>3850</v>
      </c>
      <c r="F23" s="15">
        <f t="shared" ref="F23:J23" si="1">SUM(F5:F22)</f>
        <v>905</v>
      </c>
      <c r="G23" s="15">
        <f t="shared" si="1"/>
        <v>0</v>
      </c>
      <c r="H23" s="15">
        <f>SUM(H5:H22)</f>
        <v>0</v>
      </c>
      <c r="I23" s="15">
        <f>SUM(I5:I22)</f>
        <v>0</v>
      </c>
      <c r="J23" s="15">
        <f t="shared" si="1"/>
        <v>0</v>
      </c>
      <c r="K23" s="15">
        <f>SUM(K5:K22)</f>
        <v>2945</v>
      </c>
    </row>
    <row r="24" spans="3:11" s="17" customFormat="1" ht="13.5" customHeight="1" x14ac:dyDescent="0.3">
      <c r="C24" s="16"/>
      <c r="F24"/>
      <c r="G24"/>
    </row>
  </sheetData>
  <autoFilter ref="E4:J23"/>
  <mergeCells count="8">
    <mergeCell ref="A2:N2"/>
    <mergeCell ref="C23:D23"/>
    <mergeCell ref="A1:L1"/>
    <mergeCell ref="C3:C4"/>
    <mergeCell ref="D3:D4"/>
    <mergeCell ref="E3:G3"/>
    <mergeCell ref="H3:J3"/>
    <mergeCell ref="K3:K4"/>
  </mergeCells>
  <pageMargins left="0.59055118110236227" right="0.27559055118110237" top="0.23622047244094491" bottom="0.66" header="0.23622047244094491" footer="0.31496062992125984"/>
  <pageSetup scale="85" orientation="portrait" r:id="rId1"/>
  <headerFooter>
    <oddFooter>&amp;C&amp;8Unidad Técnica de Planificación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X35"/>
  <sheetViews>
    <sheetView tabSelected="1" view="pageLayout" topLeftCell="A10" zoomScaleNormal="130" workbookViewId="0">
      <selection activeCell="E20" sqref="E20"/>
    </sheetView>
  </sheetViews>
  <sheetFormatPr baseColWidth="10" defaultColWidth="8.140625" defaultRowHeight="19.5" x14ac:dyDescent="0.3"/>
  <cols>
    <col min="1" max="1" width="5" customWidth="1"/>
    <col min="2" max="2" width="6.42578125" style="16" customWidth="1"/>
    <col min="3" max="3" width="27" style="17" customWidth="1"/>
    <col min="4" max="4" width="12.85546875" style="17" customWidth="1"/>
    <col min="5" max="5" width="12.7109375" customWidth="1"/>
    <col min="6" max="6" width="10" hidden="1" customWidth="1"/>
    <col min="7" max="7" width="12.5703125" customWidth="1"/>
    <col min="8" max="8" width="13.28515625" customWidth="1"/>
    <col min="9" max="9" width="10" hidden="1" customWidth="1"/>
    <col min="10" max="10" width="11.140625" customWidth="1"/>
  </cols>
  <sheetData>
    <row r="1" spans="1:11" ht="60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21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1" customFormat="1" ht="24" customHeight="1" x14ac:dyDescent="0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1" customFormat="1" ht="21" customHeight="1" x14ac:dyDescent="0.25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1" customFormat="1" ht="24.75" customHeight="1" x14ac:dyDescent="0.25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24" customHeight="1" x14ac:dyDescent="0.25">
      <c r="B6" s="29" t="s">
        <v>3</v>
      </c>
      <c r="C6" s="31" t="s">
        <v>4</v>
      </c>
      <c r="D6" s="33" t="s">
        <v>5</v>
      </c>
      <c r="E6" s="33"/>
      <c r="F6" s="33"/>
      <c r="G6" s="33" t="s">
        <v>6</v>
      </c>
      <c r="H6" s="33"/>
      <c r="I6" s="33"/>
      <c r="J6" s="34" t="s">
        <v>7</v>
      </c>
    </row>
    <row r="7" spans="1:11" ht="49.5" customHeight="1" x14ac:dyDescent="0.25">
      <c r="B7" s="30"/>
      <c r="C7" s="32"/>
      <c r="D7" s="2" t="s">
        <v>8</v>
      </c>
      <c r="E7" s="2" t="s">
        <v>9</v>
      </c>
      <c r="F7" s="2" t="s">
        <v>10</v>
      </c>
      <c r="G7" s="2" t="s">
        <v>8</v>
      </c>
      <c r="H7" s="2" t="s">
        <v>9</v>
      </c>
      <c r="I7" s="2" t="s">
        <v>10</v>
      </c>
      <c r="J7" s="35"/>
    </row>
    <row r="8" spans="1:11" ht="18.600000000000001" customHeight="1" x14ac:dyDescent="0.25">
      <c r="B8" s="3">
        <v>1</v>
      </c>
      <c r="C8" s="4" t="s">
        <v>11</v>
      </c>
      <c r="D8" s="3">
        <f>30+23</f>
        <v>53</v>
      </c>
      <c r="E8" s="3">
        <v>47</v>
      </c>
      <c r="F8" s="3" t="e">
        <f>+#REF!</f>
        <v>#REF!</v>
      </c>
      <c r="G8" s="3">
        <f>47+6</f>
        <v>53</v>
      </c>
      <c r="H8" s="3">
        <v>41</v>
      </c>
      <c r="I8" s="3" t="e">
        <f>+#REF!</f>
        <v>#REF!</v>
      </c>
      <c r="J8" s="3">
        <f>+H8+G8+E8+D8</f>
        <v>194</v>
      </c>
    </row>
    <row r="9" spans="1:11" ht="18.600000000000001" customHeight="1" x14ac:dyDescent="0.25">
      <c r="B9" s="3">
        <v>2</v>
      </c>
      <c r="C9" s="4" t="s">
        <v>12</v>
      </c>
      <c r="D9" s="3">
        <f>104+3+10+3</f>
        <v>120</v>
      </c>
      <c r="E9" s="3">
        <v>56</v>
      </c>
      <c r="F9" s="3" t="e">
        <f>+#REF!</f>
        <v>#REF!</v>
      </c>
      <c r="G9" s="3">
        <v>40</v>
      </c>
      <c r="H9" s="3">
        <v>0</v>
      </c>
      <c r="I9" s="3" t="e">
        <f>+#REF!</f>
        <v>#REF!</v>
      </c>
      <c r="J9" s="3">
        <f t="shared" ref="J9:J25" si="0">+H9+G9+E9+D9</f>
        <v>216</v>
      </c>
    </row>
    <row r="10" spans="1:11" ht="18.600000000000001" customHeight="1" x14ac:dyDescent="0.25">
      <c r="B10" s="3">
        <v>3</v>
      </c>
      <c r="C10" s="4" t="s">
        <v>13</v>
      </c>
      <c r="D10" s="3">
        <f>216+5+18+13+12</f>
        <v>264</v>
      </c>
      <c r="E10" s="3">
        <v>14</v>
      </c>
      <c r="F10" s="3" t="e">
        <f>+#REF!</f>
        <v>#REF!</v>
      </c>
      <c r="G10" s="3">
        <f>18+3</f>
        <v>21</v>
      </c>
      <c r="H10" s="3">
        <f>44+2</f>
        <v>46</v>
      </c>
      <c r="I10" s="3" t="e">
        <f>+#REF!</f>
        <v>#REF!</v>
      </c>
      <c r="J10" s="3">
        <f t="shared" si="0"/>
        <v>345</v>
      </c>
    </row>
    <row r="11" spans="1:11" ht="18.600000000000001" customHeight="1" x14ac:dyDescent="0.25">
      <c r="B11" s="3">
        <v>4</v>
      </c>
      <c r="C11" s="4" t="s">
        <v>14</v>
      </c>
      <c r="D11" s="5">
        <f>88+6+3+3+30</f>
        <v>130</v>
      </c>
      <c r="E11" s="5">
        <f>75+9</f>
        <v>84</v>
      </c>
      <c r="F11" s="5" t="e">
        <f>+#REF!</f>
        <v>#REF!</v>
      </c>
      <c r="G11" s="5">
        <f>32+18</f>
        <v>50</v>
      </c>
      <c r="H11" s="5">
        <v>4</v>
      </c>
      <c r="I11" s="5" t="e">
        <f>+#REF!</f>
        <v>#REF!</v>
      </c>
      <c r="J11" s="3">
        <f t="shared" si="0"/>
        <v>268</v>
      </c>
    </row>
    <row r="12" spans="1:11" ht="18.600000000000001" customHeight="1" x14ac:dyDescent="0.25">
      <c r="B12" s="3">
        <v>5</v>
      </c>
      <c r="C12" s="4" t="s">
        <v>15</v>
      </c>
      <c r="D12" s="6">
        <f>239+11+19+26+55</f>
        <v>350</v>
      </c>
      <c r="E12" s="6">
        <f>13+18</f>
        <v>31</v>
      </c>
      <c r="F12" s="6" t="e">
        <f>+#REF!</f>
        <v>#REF!</v>
      </c>
      <c r="G12" s="6">
        <v>43</v>
      </c>
      <c r="H12" s="6">
        <v>4</v>
      </c>
      <c r="I12" s="6" t="e">
        <f>+#REF!</f>
        <v>#REF!</v>
      </c>
      <c r="J12" s="3">
        <f t="shared" si="0"/>
        <v>428</v>
      </c>
    </row>
    <row r="13" spans="1:11" ht="18.600000000000001" customHeight="1" x14ac:dyDescent="0.25">
      <c r="B13" s="3">
        <v>6</v>
      </c>
      <c r="C13" s="4" t="s">
        <v>16</v>
      </c>
      <c r="D13" s="7">
        <f>139+11+23</f>
        <v>173</v>
      </c>
      <c r="E13" s="7">
        <v>0</v>
      </c>
      <c r="F13" s="7" t="e">
        <f>+#REF!</f>
        <v>#REF!</v>
      </c>
      <c r="G13" s="7">
        <f>11+9+3</f>
        <v>23</v>
      </c>
      <c r="H13" s="7">
        <v>0</v>
      </c>
      <c r="I13" s="7" t="e">
        <f>+#REF!</f>
        <v>#REF!</v>
      </c>
      <c r="J13" s="3">
        <f t="shared" si="0"/>
        <v>196</v>
      </c>
    </row>
    <row r="14" spans="1:11" ht="18.600000000000001" customHeight="1" x14ac:dyDescent="0.25">
      <c r="B14" s="3">
        <v>7</v>
      </c>
      <c r="C14" s="4" t="s">
        <v>17</v>
      </c>
      <c r="D14" s="8">
        <f>434+11+21+21+43+7</f>
        <v>537</v>
      </c>
      <c r="E14" s="9">
        <v>19</v>
      </c>
      <c r="F14" s="9" t="e">
        <f>+#REF!</f>
        <v>#REF!</v>
      </c>
      <c r="G14" s="9">
        <v>81</v>
      </c>
      <c r="H14" s="9">
        <v>0</v>
      </c>
      <c r="I14" s="9" t="e">
        <f>+#REF!</f>
        <v>#REF!</v>
      </c>
      <c r="J14" s="3">
        <f t="shared" si="0"/>
        <v>637</v>
      </c>
    </row>
    <row r="15" spans="1:11" ht="18.600000000000001" customHeight="1" x14ac:dyDescent="0.25">
      <c r="B15" s="3">
        <v>8</v>
      </c>
      <c r="C15" s="4" t="s">
        <v>18</v>
      </c>
      <c r="D15" s="10">
        <f>111+9+6</f>
        <v>126</v>
      </c>
      <c r="E15" s="10">
        <v>20</v>
      </c>
      <c r="F15" s="10" t="e">
        <f>+#REF!</f>
        <v>#REF!</v>
      </c>
      <c r="G15" s="10">
        <f>41+6+25+4</f>
        <v>76</v>
      </c>
      <c r="H15" s="10">
        <v>0</v>
      </c>
      <c r="I15" s="10" t="e">
        <f>+#REF!</f>
        <v>#REF!</v>
      </c>
      <c r="J15" s="3">
        <f t="shared" si="0"/>
        <v>222</v>
      </c>
    </row>
    <row r="16" spans="1:11" ht="18.600000000000001" customHeight="1" x14ac:dyDescent="0.25">
      <c r="B16" s="3">
        <v>9</v>
      </c>
      <c r="C16" s="4" t="s">
        <v>19</v>
      </c>
      <c r="D16" s="10">
        <f>148+8+6</f>
        <v>162</v>
      </c>
      <c r="E16" s="10">
        <v>15</v>
      </c>
      <c r="F16" s="10" t="e">
        <f>+#REF!</f>
        <v>#REF!</v>
      </c>
      <c r="G16" s="10">
        <f>25+9</f>
        <v>34</v>
      </c>
      <c r="H16" s="10">
        <v>0</v>
      </c>
      <c r="I16" s="10" t="e">
        <f>+#REF!</f>
        <v>#REF!</v>
      </c>
      <c r="J16" s="3">
        <f t="shared" si="0"/>
        <v>211</v>
      </c>
    </row>
    <row r="17" spans="2:10" ht="18.600000000000001" customHeight="1" x14ac:dyDescent="0.25">
      <c r="B17" s="3">
        <v>10</v>
      </c>
      <c r="C17" s="4" t="s">
        <v>20</v>
      </c>
      <c r="D17" s="10">
        <f>342+14+39+13+67</f>
        <v>475</v>
      </c>
      <c r="E17" s="10">
        <v>4</v>
      </c>
      <c r="F17" s="10" t="e">
        <f>+#REF!</f>
        <v>#REF!</v>
      </c>
      <c r="G17" s="10">
        <v>34</v>
      </c>
      <c r="H17" s="10">
        <v>28</v>
      </c>
      <c r="I17" s="10" t="e">
        <f>+#REF!</f>
        <v>#REF!</v>
      </c>
      <c r="J17" s="3">
        <f t="shared" si="0"/>
        <v>541</v>
      </c>
    </row>
    <row r="18" spans="2:10" ht="18.600000000000001" customHeight="1" x14ac:dyDescent="0.25">
      <c r="B18" s="3">
        <v>11</v>
      </c>
      <c r="C18" s="4" t="s">
        <v>21</v>
      </c>
      <c r="D18" s="10">
        <f>368+16+33+31+36</f>
        <v>484</v>
      </c>
      <c r="E18" s="10">
        <v>153</v>
      </c>
      <c r="F18" s="10" t="e">
        <f>+#REF!</f>
        <v>#REF!</v>
      </c>
      <c r="G18" s="10">
        <f>5+6</f>
        <v>11</v>
      </c>
      <c r="H18" s="10">
        <v>11</v>
      </c>
      <c r="I18" s="10" t="e">
        <f>+#REF!</f>
        <v>#REF!</v>
      </c>
      <c r="J18" s="3">
        <f t="shared" si="0"/>
        <v>659</v>
      </c>
    </row>
    <row r="19" spans="2:10" ht="18.600000000000001" customHeight="1" x14ac:dyDescent="0.25">
      <c r="B19" s="3">
        <v>12</v>
      </c>
      <c r="C19" s="4" t="s">
        <v>22</v>
      </c>
      <c r="D19" s="11">
        <f>48+4+7+3</f>
        <v>62</v>
      </c>
      <c r="E19" s="11">
        <f>16+4</f>
        <v>20</v>
      </c>
      <c r="F19" s="11" t="e">
        <f>+#REF!</f>
        <v>#REF!</v>
      </c>
      <c r="G19" s="11">
        <f>41+1</f>
        <v>42</v>
      </c>
      <c r="H19" s="11">
        <v>10</v>
      </c>
      <c r="I19" s="11" t="e">
        <f>+#REF!</f>
        <v>#REF!</v>
      </c>
      <c r="J19" s="3">
        <f t="shared" si="0"/>
        <v>134</v>
      </c>
    </row>
    <row r="20" spans="2:10" ht="18.600000000000001" customHeight="1" x14ac:dyDescent="0.25">
      <c r="B20" s="3">
        <v>13</v>
      </c>
      <c r="C20" s="4" t="s">
        <v>23</v>
      </c>
      <c r="D20" s="12">
        <f>53+16</f>
        <v>69</v>
      </c>
      <c r="E20" s="12">
        <v>0</v>
      </c>
      <c r="F20" s="12" t="e">
        <f>+#REF!</f>
        <v>#REF!</v>
      </c>
      <c r="G20" s="12">
        <f>18+6</f>
        <v>24</v>
      </c>
      <c r="H20" s="12">
        <v>0</v>
      </c>
      <c r="I20" s="12" t="e">
        <f>+#REF!</f>
        <v>#REF!</v>
      </c>
      <c r="J20" s="3">
        <f t="shared" si="0"/>
        <v>93</v>
      </c>
    </row>
    <row r="21" spans="2:10" ht="18.600000000000001" customHeight="1" x14ac:dyDescent="0.25">
      <c r="B21" s="3">
        <v>14</v>
      </c>
      <c r="C21" s="4" t="s">
        <v>24</v>
      </c>
      <c r="D21" s="3">
        <f>77+15</f>
        <v>92</v>
      </c>
      <c r="E21" s="3">
        <v>0</v>
      </c>
      <c r="F21" s="3" t="e">
        <f>+#REF!</f>
        <v>#REF!</v>
      </c>
      <c r="G21" s="3">
        <f>40+17</f>
        <v>57</v>
      </c>
      <c r="H21" s="3">
        <v>0</v>
      </c>
      <c r="I21" s="3" t="e">
        <f>+#REF!</f>
        <v>#REF!</v>
      </c>
      <c r="J21" s="3">
        <f t="shared" si="0"/>
        <v>149</v>
      </c>
    </row>
    <row r="22" spans="2:10" ht="18.600000000000001" customHeight="1" x14ac:dyDescent="0.25">
      <c r="B22" s="3">
        <v>15</v>
      </c>
      <c r="C22" s="4" t="s">
        <v>25</v>
      </c>
      <c r="D22" s="3">
        <f>54+7+22</f>
        <v>83</v>
      </c>
      <c r="E22" s="3">
        <v>3</v>
      </c>
      <c r="F22" s="3" t="e">
        <f>+#REF!</f>
        <v>#REF!</v>
      </c>
      <c r="G22" s="3">
        <v>10</v>
      </c>
      <c r="H22" s="3">
        <v>3</v>
      </c>
      <c r="I22" s="3" t="e">
        <f>+#REF!</f>
        <v>#REF!</v>
      </c>
      <c r="J22" s="3">
        <f t="shared" si="0"/>
        <v>99</v>
      </c>
    </row>
    <row r="23" spans="2:10" ht="18.600000000000001" customHeight="1" x14ac:dyDescent="0.25">
      <c r="B23" s="3">
        <v>16</v>
      </c>
      <c r="C23" s="4" t="s">
        <v>26</v>
      </c>
      <c r="D23" s="5">
        <v>30</v>
      </c>
      <c r="E23" s="5">
        <v>0</v>
      </c>
      <c r="F23" s="5" t="e">
        <f>+#REF!</f>
        <v>#REF!</v>
      </c>
      <c r="G23" s="5">
        <v>8</v>
      </c>
      <c r="H23" s="5">
        <v>0</v>
      </c>
      <c r="I23" s="5" t="e">
        <f>+#REF!</f>
        <v>#REF!</v>
      </c>
      <c r="J23" s="3">
        <f t="shared" si="0"/>
        <v>38</v>
      </c>
    </row>
    <row r="24" spans="2:10" ht="18.600000000000001" customHeight="1" x14ac:dyDescent="0.25">
      <c r="B24" s="3">
        <v>17</v>
      </c>
      <c r="C24" s="4" t="s">
        <v>27</v>
      </c>
      <c r="D24" s="13">
        <v>10</v>
      </c>
      <c r="E24" s="13">
        <v>0</v>
      </c>
      <c r="F24" s="13" t="e">
        <f>+#REF!</f>
        <v>#REF!</v>
      </c>
      <c r="G24" s="13">
        <v>6</v>
      </c>
      <c r="H24" s="13">
        <v>0</v>
      </c>
      <c r="I24" s="13" t="e">
        <f>+#REF!</f>
        <v>#REF!</v>
      </c>
      <c r="J24" s="3">
        <f t="shared" si="0"/>
        <v>16</v>
      </c>
    </row>
    <row r="25" spans="2:10" ht="18.600000000000001" customHeight="1" x14ac:dyDescent="0.25">
      <c r="B25" s="3">
        <v>18</v>
      </c>
      <c r="C25" s="4" t="s">
        <v>28</v>
      </c>
      <c r="D25" s="14">
        <v>17</v>
      </c>
      <c r="E25" s="14">
        <v>0</v>
      </c>
      <c r="F25" s="14" t="e">
        <f>+#REF!</f>
        <v>#REF!</v>
      </c>
      <c r="G25" s="14">
        <v>0</v>
      </c>
      <c r="H25" s="14">
        <v>0</v>
      </c>
      <c r="I25" s="14" t="e">
        <f>+#REF!</f>
        <v>#REF!</v>
      </c>
      <c r="J25" s="3">
        <f t="shared" si="0"/>
        <v>17</v>
      </c>
    </row>
    <row r="26" spans="2:10" ht="18.600000000000001" customHeight="1" x14ac:dyDescent="0.25">
      <c r="B26" s="26" t="s">
        <v>29</v>
      </c>
      <c r="C26" s="27"/>
      <c r="D26" s="15">
        <f>SUM(D8:D25)</f>
        <v>3237</v>
      </c>
      <c r="E26" s="15">
        <f t="shared" ref="E26:I26" si="1">SUM(E8:E25)</f>
        <v>466</v>
      </c>
      <c r="F26" s="15" t="e">
        <f t="shared" si="1"/>
        <v>#REF!</v>
      </c>
      <c r="G26" s="15">
        <f>SUM(G8:G25)</f>
        <v>613</v>
      </c>
      <c r="H26" s="15">
        <f>SUM(H8:H25)</f>
        <v>147</v>
      </c>
      <c r="I26" s="15" t="e">
        <f t="shared" si="1"/>
        <v>#REF!</v>
      </c>
      <c r="J26" s="15">
        <f>SUM(J8:J25)</f>
        <v>4463</v>
      </c>
    </row>
    <row r="27" spans="2:10" s="17" customFormat="1" ht="13.5" customHeight="1" x14ac:dyDescent="0.3">
      <c r="B27" s="16"/>
      <c r="E27"/>
      <c r="F27"/>
    </row>
    <row r="28" spans="2:10" ht="22.5" customHeight="1" x14ac:dyDescent="0.3">
      <c r="C28" s="48" t="s">
        <v>30</v>
      </c>
      <c r="D28" s="48"/>
      <c r="E28" s="48"/>
      <c r="F28" s="49"/>
    </row>
    <row r="29" spans="2:10" ht="26.25" customHeight="1" x14ac:dyDescent="0.25">
      <c r="B29" s="42" t="s">
        <v>31</v>
      </c>
      <c r="C29" s="43"/>
      <c r="D29" s="43"/>
      <c r="E29" s="44"/>
      <c r="F29" s="18">
        <f>+D26+G26</f>
        <v>3850</v>
      </c>
      <c r="G29" s="19">
        <f>+G26+D26</f>
        <v>3850</v>
      </c>
      <c r="H29" s="20" t="s">
        <v>32</v>
      </c>
      <c r="J29" s="23">
        <f>+G29*100%/G31</f>
        <v>0.86264844275151242</v>
      </c>
    </row>
    <row r="30" spans="2:10" ht="38.25" customHeight="1" x14ac:dyDescent="0.25">
      <c r="B30" s="42" t="s">
        <v>33</v>
      </c>
      <c r="C30" s="43"/>
      <c r="D30" s="43"/>
      <c r="E30" s="44"/>
      <c r="F30" s="18">
        <f>+E26+H26</f>
        <v>613</v>
      </c>
      <c r="G30" s="19">
        <f>+E26+H26</f>
        <v>613</v>
      </c>
      <c r="H30" s="20" t="s">
        <v>32</v>
      </c>
      <c r="J30" s="23">
        <f>+G30*100%/G31</f>
        <v>0.13735155724848758</v>
      </c>
    </row>
    <row r="31" spans="2:10" ht="27" customHeight="1" x14ac:dyDescent="0.25">
      <c r="B31" s="45" t="s">
        <v>29</v>
      </c>
      <c r="C31" s="46"/>
      <c r="D31" s="46"/>
      <c r="E31" s="47"/>
      <c r="F31" s="18" t="e">
        <f>+F26+I26</f>
        <v>#REF!</v>
      </c>
      <c r="G31" s="21">
        <f>+G30+G29</f>
        <v>4463</v>
      </c>
      <c r="H31" s="20" t="s">
        <v>32</v>
      </c>
      <c r="J31" s="23">
        <f>SUM(J29:J30)</f>
        <v>1</v>
      </c>
    </row>
    <row r="33" spans="1:24" ht="18.75" x14ac:dyDescent="0.25">
      <c r="A33" s="50" t="s">
        <v>34</v>
      </c>
      <c r="B33" s="51"/>
      <c r="C33" s="51"/>
      <c r="D33" s="51"/>
      <c r="E33" s="51"/>
      <c r="F33" s="51"/>
      <c r="G33" s="51"/>
      <c r="H33" s="51"/>
      <c r="I33" s="51"/>
      <c r="J33" s="51"/>
      <c r="K33" s="52"/>
    </row>
    <row r="34" spans="1:24" ht="48.75" customHeight="1" x14ac:dyDescent="0.25">
      <c r="A34" s="36" t="s">
        <v>35</v>
      </c>
      <c r="B34" s="37"/>
      <c r="C34" s="37"/>
      <c r="D34" s="37"/>
      <c r="E34" s="37"/>
      <c r="F34" s="37"/>
      <c r="G34" s="37"/>
      <c r="H34" s="37"/>
      <c r="I34" s="37"/>
      <c r="J34" s="37"/>
      <c r="K34" s="38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89.25" customHeight="1" x14ac:dyDescent="0.25">
      <c r="A35" s="39" t="s">
        <v>36</v>
      </c>
      <c r="B35" s="40"/>
      <c r="C35" s="40"/>
      <c r="D35" s="40"/>
      <c r="E35" s="40"/>
      <c r="F35" s="40"/>
      <c r="G35" s="40"/>
      <c r="H35" s="40"/>
      <c r="I35" s="40"/>
      <c r="J35" s="40"/>
      <c r="K35" s="41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</sheetData>
  <autoFilter ref="D7:I26"/>
  <mergeCells count="18">
    <mergeCell ref="B26:C26"/>
    <mergeCell ref="C28:F28"/>
    <mergeCell ref="A33:K33"/>
    <mergeCell ref="A1:K1"/>
    <mergeCell ref="A2:K2"/>
    <mergeCell ref="A3:K3"/>
    <mergeCell ref="A4:K4"/>
    <mergeCell ref="A5:K5"/>
    <mergeCell ref="B6:B7"/>
    <mergeCell ref="C6:C7"/>
    <mergeCell ref="D6:F6"/>
    <mergeCell ref="G6:I6"/>
    <mergeCell ref="J6:J7"/>
    <mergeCell ref="A34:K34"/>
    <mergeCell ref="A35:K35"/>
    <mergeCell ref="B29:E29"/>
    <mergeCell ref="B30:E30"/>
    <mergeCell ref="B31:E31"/>
  </mergeCells>
  <pageMargins left="0.59055118110236227" right="0.27559055118110237" top="0.23622047244094491" bottom="0.66" header="0.23622047244094491" footer="0.31496062992125984"/>
  <pageSetup scale="85" orientation="portrait" r:id="rId1"/>
  <headerFooter>
    <oddFooter>&amp;C&amp;8Unidad de Control y Seguimiento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 POR DEP. (2)</vt:lpstr>
      <vt:lpstr>RESUMEN POR DEP.</vt:lpstr>
      <vt:lpstr>'RESUMEN POR DEP.'!Títulos_a_imprimir</vt:lpstr>
      <vt:lpstr>'RESUMEN POR DEP.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</dc:creator>
  <cp:lastModifiedBy>DELL</cp:lastModifiedBy>
  <cp:lastPrinted>2015-07-09T17:10:18Z</cp:lastPrinted>
  <dcterms:created xsi:type="dcterms:W3CDTF">2014-02-10T12:24:53Z</dcterms:created>
  <dcterms:modified xsi:type="dcterms:W3CDTF">2015-07-09T17:18:33Z</dcterms:modified>
</cp:coreProperties>
</file>